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2120" tabRatio="783"/>
  </bookViews>
  <sheets>
    <sheet name="Debt Repayment Optimiser" sheetId="24" r:id="rId1"/>
  </sheets>
  <definedNames>
    <definedName name="_xlnm._FilterDatabase" localSheetId="0" hidden="1">'Debt Repayment Optimiser'!#REF!</definedName>
    <definedName name="_xlnm.Extract" localSheetId="0">'Debt Repayment Optimiser'!#REF!</definedName>
  </definedNames>
  <calcPr calcId="125725"/>
</workbook>
</file>

<file path=xl/calcChain.xml><?xml version="1.0" encoding="utf-8"?>
<calcChain xmlns="http://schemas.openxmlformats.org/spreadsheetml/2006/main">
  <c r="E45" i="24"/>
  <c r="V5" l="1"/>
  <c r="E19"/>
  <c r="D21" s="1"/>
  <c r="C19"/>
  <c r="W6"/>
  <c r="W7"/>
  <c r="W8"/>
  <c r="W9"/>
  <c r="W10"/>
  <c r="W11"/>
  <c r="W12"/>
  <c r="W13"/>
  <c r="W14"/>
  <c r="W15"/>
  <c r="W16"/>
  <c r="W17"/>
  <c r="W18"/>
  <c r="W5"/>
  <c r="V13"/>
  <c r="F13" s="1"/>
  <c r="V14"/>
  <c r="F14" s="1"/>
  <c r="V15"/>
  <c r="F15" s="1"/>
  <c r="V16"/>
  <c r="F16" s="1"/>
  <c r="V17"/>
  <c r="F17" s="1"/>
  <c r="V18"/>
  <c r="F18" s="1"/>
  <c r="X6" l="1"/>
  <c r="X5"/>
  <c r="X9"/>
  <c r="X17"/>
  <c r="X13"/>
  <c r="X8"/>
  <c r="X18"/>
  <c r="X14"/>
  <c r="X10"/>
  <c r="X15"/>
  <c r="X11"/>
  <c r="X7"/>
  <c r="X16"/>
  <c r="X12"/>
  <c r="Y10" l="1"/>
  <c r="Y11"/>
  <c r="Y18"/>
  <c r="Y7"/>
  <c r="Y15"/>
  <c r="Y9"/>
  <c r="Y8"/>
  <c r="Y14"/>
  <c r="Y17"/>
  <c r="Y16"/>
  <c r="Y6"/>
  <c r="Y5"/>
  <c r="Y13"/>
  <c r="Y12"/>
  <c r="B40" l="1"/>
  <c r="D40"/>
  <c r="W40"/>
  <c r="C40"/>
  <c r="B38"/>
  <c r="W38"/>
  <c r="C38"/>
  <c r="D38"/>
  <c r="B33"/>
  <c r="W33"/>
  <c r="C33"/>
  <c r="D33"/>
  <c r="B35"/>
  <c r="D35"/>
  <c r="W35"/>
  <c r="C35"/>
  <c r="B39"/>
  <c r="D39"/>
  <c r="W39"/>
  <c r="C39"/>
  <c r="B32"/>
  <c r="D32"/>
  <c r="W32"/>
  <c r="C32"/>
  <c r="B34"/>
  <c r="W34"/>
  <c r="C34"/>
  <c r="D34"/>
  <c r="B36"/>
  <c r="D36"/>
  <c r="W36"/>
  <c r="C36"/>
  <c r="B31"/>
  <c r="D31"/>
  <c r="W31"/>
  <c r="C31"/>
  <c r="B41"/>
  <c r="W41"/>
  <c r="C41"/>
  <c r="D41"/>
  <c r="B29"/>
  <c r="W29"/>
  <c r="C29"/>
  <c r="D29"/>
  <c r="W28"/>
  <c r="X28" s="1"/>
  <c r="C28"/>
  <c r="D28"/>
  <c r="B28"/>
  <c r="B37"/>
  <c r="W37"/>
  <c r="C37"/>
  <c r="D37"/>
  <c r="B30"/>
  <c r="W30"/>
  <c r="C30"/>
  <c r="D30"/>
  <c r="Y28" l="1"/>
  <c r="Y29" s="1"/>
  <c r="Z29" s="1"/>
  <c r="E28" l="1"/>
  <c r="F28" s="1"/>
  <c r="Z30"/>
  <c r="AA30" s="1"/>
  <c r="E29"/>
  <c r="AA31" l="1"/>
  <c r="AB31" s="1"/>
  <c r="E30"/>
  <c r="AB32" l="1"/>
  <c r="AC32" s="1"/>
  <c r="E31"/>
  <c r="AC33" l="1"/>
  <c r="AD33" s="1"/>
  <c r="E33" s="1"/>
  <c r="E32"/>
  <c r="AD34" l="1"/>
  <c r="AE34" s="1"/>
  <c r="AE35" s="1"/>
  <c r="AF35" s="1"/>
  <c r="E35" s="1"/>
  <c r="E34" l="1"/>
  <c r="AF36"/>
  <c r="AG36" s="1"/>
  <c r="E36" l="1"/>
  <c r="AG37"/>
  <c r="AH37" s="1"/>
  <c r="E37" l="1"/>
  <c r="AH38"/>
  <c r="AI38" s="1"/>
  <c r="AI39" s="1"/>
  <c r="E38" l="1"/>
  <c r="AJ39"/>
  <c r="E39" s="1"/>
  <c r="AJ40" l="1"/>
  <c r="AK40" s="1"/>
  <c r="AK41" l="1"/>
  <c r="AL41" s="1"/>
  <c r="E41" s="1"/>
  <c r="E40"/>
  <c r="V6" l="1"/>
  <c r="F6" s="1"/>
  <c r="V7"/>
  <c r="F7" s="1"/>
  <c r="V8"/>
  <c r="F8" s="1"/>
  <c r="V9"/>
  <c r="F9" s="1"/>
  <c r="V10"/>
  <c r="F10" s="1"/>
  <c r="V11"/>
  <c r="F11" s="1"/>
  <c r="V12"/>
  <c r="F12" s="1"/>
  <c r="F5"/>
</calcChain>
</file>

<file path=xl/sharedStrings.xml><?xml version="1.0" encoding="utf-8"?>
<sst xmlns="http://schemas.openxmlformats.org/spreadsheetml/2006/main" count="42" uniqueCount="40">
  <si>
    <t>Amount Outstanding</t>
  </si>
  <si>
    <t>Minimum Payment Due</t>
  </si>
  <si>
    <t>Debt Repayment Optimiser</t>
  </si>
  <si>
    <t>(Credit Card 1)</t>
  </si>
  <si>
    <t>(Credit Card 2)</t>
  </si>
  <si>
    <t>(Personal Loan 1)</t>
  </si>
  <si>
    <t>(Overdraft 1)</t>
  </si>
  <si>
    <t>(Renovation Loan 1)</t>
  </si>
  <si>
    <t>(Education Loan 1)</t>
  </si>
  <si>
    <t>Rank</t>
  </si>
  <si>
    <t>Position</t>
  </si>
  <si>
    <t>Tie Breaker</t>
  </si>
  <si>
    <t>Recommended Payment</t>
  </si>
  <si>
    <t>Budgeted Debt Repayment</t>
  </si>
  <si>
    <t>Total:</t>
  </si>
  <si>
    <t>Minimum Payment</t>
  </si>
  <si>
    <t>Suggested Payment 1</t>
  </si>
  <si>
    <t>Suggested Payment 2</t>
  </si>
  <si>
    <t>Suggested Payment 3</t>
  </si>
  <si>
    <t>The Financial Machine Toolkit</t>
  </si>
  <si>
    <t>OPTIMISED REPAYMENT SCHEDULE</t>
  </si>
  <si>
    <t>WWW.THE-FINANCIAL-MACHINE.COM</t>
  </si>
  <si>
    <t>Instructions</t>
  </si>
  <si>
    <t>Fill in only the uncoloured cells. Unused cells may be left blank.</t>
  </si>
  <si>
    <t>Disclaimer</t>
  </si>
  <si>
    <t>This calculator assumes monthly compounding.</t>
  </si>
  <si>
    <t xml:space="preserve">The minimum payment must at least defray the interest cost. </t>
  </si>
  <si>
    <t>The company and author are not liable for any financial losses arising from the use of this tool.</t>
  </si>
  <si>
    <t>Description</t>
  </si>
  <si>
    <t>This tool helps you minimise interest payments while you repay your debts.</t>
  </si>
  <si>
    <t>Effective Interest Rate</t>
  </si>
  <si>
    <t>This tool does not account for early repayment and other administrative charges.</t>
  </si>
  <si>
    <t>(Mortgage 1)</t>
  </si>
  <si>
    <t>(Loan 1)</t>
  </si>
  <si>
    <t>(Loan 2)</t>
  </si>
  <si>
    <t>(Loan 3)</t>
  </si>
  <si>
    <t>(Loan 4)</t>
  </si>
  <si>
    <t>(Loan 5)</t>
  </si>
  <si>
    <t>(Loan 6)</t>
  </si>
  <si>
    <t>(Car Loan 1)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</si>
</sst>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SGD]\ * #,##0.00_);_([$SGD]\ * \(#,##0.00\);_([$SGD]\ * &quot;-&quot;??_);_(@_)"/>
    <numFmt numFmtId="165" formatCode="0.0000000000%"/>
    <numFmt numFmtId="166" formatCode="&quot;$&quot;#,##0.00"/>
  </numFmts>
  <fonts count="12">
    <font>
      <sz val="10"/>
      <name val="Tahoma"/>
    </font>
    <font>
      <b/>
      <sz val="10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2"/>
      <color indexed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2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7" applyFont="1"/>
    <xf numFmtId="44" fontId="4" fillId="0" borderId="0" xfId="2" applyFont="1" applyAlignment="1">
      <alignment horizontal="center"/>
    </xf>
    <xf numFmtId="44" fontId="4" fillId="0" borderId="0" xfId="2" applyFont="1"/>
    <xf numFmtId="0" fontId="9" fillId="0" borderId="0" xfId="7" applyFont="1" applyAlignment="1">
      <alignment wrapText="1"/>
    </xf>
    <xf numFmtId="164" fontId="9" fillId="0" borderId="0" xfId="2" applyNumberFormat="1" applyFont="1" applyAlignment="1">
      <alignment horizontal="center" wrapText="1"/>
    </xf>
    <xf numFmtId="0" fontId="4" fillId="0" borderId="0" xfId="7" applyFont="1" applyBorder="1"/>
    <xf numFmtId="44" fontId="8" fillId="2" borderId="0" xfId="2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Border="1" applyAlignment="1">
      <alignment horizontal="center" wrapText="1"/>
    </xf>
    <xf numFmtId="0" fontId="9" fillId="0" borderId="0" xfId="2" applyNumberFormat="1" applyFont="1" applyFill="1" applyBorder="1" applyAlignment="1">
      <alignment horizontal="center" wrapText="1"/>
    </xf>
    <xf numFmtId="0" fontId="9" fillId="0" borderId="0" xfId="2" applyNumberFormat="1" applyFont="1" applyBorder="1" applyAlignment="1">
      <alignment horizontal="center" wrapText="1"/>
    </xf>
    <xf numFmtId="44" fontId="8" fillId="0" borderId="0" xfId="2" applyFont="1" applyFill="1" applyBorder="1" applyAlignment="1">
      <alignment horizontal="center" wrapText="1"/>
    </xf>
    <xf numFmtId="0" fontId="3" fillId="3" borderId="0" xfId="7" applyFont="1" applyFill="1" applyAlignment="1">
      <alignment wrapText="1"/>
    </xf>
    <xf numFmtId="166" fontId="9" fillId="4" borderId="10" xfId="2" applyNumberFormat="1" applyFont="1" applyFill="1" applyBorder="1" applyAlignment="1">
      <alignment horizontal="center" wrapText="1"/>
    </xf>
    <xf numFmtId="10" fontId="9" fillId="4" borderId="10" xfId="2" applyNumberFormat="1" applyFont="1" applyFill="1" applyBorder="1" applyAlignment="1">
      <alignment horizontal="center" wrapText="1"/>
    </xf>
    <xf numFmtId="166" fontId="9" fillId="4" borderId="11" xfId="2" applyNumberFormat="1" applyFont="1" applyFill="1" applyBorder="1" applyAlignment="1">
      <alignment horizontal="center" wrapText="1"/>
    </xf>
    <xf numFmtId="166" fontId="9" fillId="4" borderId="1" xfId="2" applyNumberFormat="1" applyFont="1" applyFill="1" applyBorder="1" applyAlignment="1">
      <alignment horizontal="center" wrapText="1"/>
    </xf>
    <xf numFmtId="10" fontId="9" fillId="4" borderId="1" xfId="2" applyNumberFormat="1" applyFont="1" applyFill="1" applyBorder="1" applyAlignment="1">
      <alignment horizontal="center" wrapText="1"/>
    </xf>
    <xf numFmtId="166" fontId="9" fillId="4" borderId="5" xfId="2" applyNumberFormat="1" applyFont="1" applyFill="1" applyBorder="1" applyAlignment="1">
      <alignment horizontal="center" wrapText="1"/>
    </xf>
    <xf numFmtId="0" fontId="9" fillId="4" borderId="14" xfId="7" applyFont="1" applyFill="1" applyBorder="1" applyAlignment="1">
      <alignment wrapText="1"/>
    </xf>
    <xf numFmtId="10" fontId="9" fillId="4" borderId="15" xfId="2" applyNumberFormat="1" applyFont="1" applyFill="1" applyBorder="1" applyAlignment="1">
      <alignment horizontal="center" wrapText="1"/>
    </xf>
    <xf numFmtId="0" fontId="4" fillId="3" borderId="0" xfId="7" applyFont="1" applyFill="1"/>
    <xf numFmtId="0" fontId="11" fillId="0" borderId="0" xfId="7" applyFont="1"/>
    <xf numFmtId="44" fontId="11" fillId="0" borderId="0" xfId="7" applyNumberFormat="1" applyFont="1"/>
    <xf numFmtId="0" fontId="4" fillId="2" borderId="0" xfId="7" applyFont="1" applyFill="1"/>
    <xf numFmtId="0" fontId="9" fillId="2" borderId="0" xfId="7" applyFont="1" applyFill="1" applyAlignment="1">
      <alignment wrapText="1"/>
    </xf>
    <xf numFmtId="0" fontId="0" fillId="2" borderId="0" xfId="0" applyFill="1"/>
    <xf numFmtId="0" fontId="9" fillId="2" borderId="0" xfId="7" applyFont="1" applyFill="1" applyBorder="1" applyAlignment="1">
      <alignment wrapText="1"/>
    </xf>
    <xf numFmtId="166" fontId="9" fillId="2" borderId="0" xfId="2" applyNumberFormat="1" applyFont="1" applyFill="1" applyBorder="1" applyAlignment="1">
      <alignment horizontal="center" wrapText="1"/>
    </xf>
    <xf numFmtId="0" fontId="9" fillId="2" borderId="0" xfId="2" applyNumberFormat="1" applyFont="1" applyFill="1" applyBorder="1" applyAlignment="1">
      <alignment horizontal="center" wrapText="1"/>
    </xf>
    <xf numFmtId="164" fontId="8" fillId="2" borderId="0" xfId="2" applyNumberFormat="1" applyFont="1" applyFill="1" applyBorder="1" applyAlignment="1">
      <alignment horizontal="center" wrapText="1"/>
    </xf>
    <xf numFmtId="164" fontId="9" fillId="2" borderId="0" xfId="2" applyNumberFormat="1" applyFont="1" applyFill="1" applyAlignment="1">
      <alignment horizontal="center" wrapText="1"/>
    </xf>
    <xf numFmtId="44" fontId="6" fillId="2" borderId="0" xfId="2" applyFont="1" applyFill="1" applyBorder="1" applyAlignment="1">
      <alignment horizontal="center" vertical="center"/>
    </xf>
    <xf numFmtId="0" fontId="4" fillId="2" borderId="0" xfId="7" applyFont="1" applyFill="1" applyBorder="1"/>
    <xf numFmtId="44" fontId="4" fillId="2" borderId="0" xfId="2" applyFont="1" applyFill="1" applyBorder="1" applyAlignment="1">
      <alignment horizontal="center"/>
    </xf>
    <xf numFmtId="0" fontId="9" fillId="2" borderId="0" xfId="7" applyFont="1" applyFill="1" applyBorder="1"/>
    <xf numFmtId="0" fontId="8" fillId="5" borderId="13" xfId="7" applyFont="1" applyFill="1" applyBorder="1" applyAlignment="1">
      <alignment vertical="center"/>
    </xf>
    <xf numFmtId="0" fontId="8" fillId="5" borderId="12" xfId="7" applyFont="1" applyFill="1" applyBorder="1" applyAlignment="1">
      <alignment wrapText="1"/>
    </xf>
    <xf numFmtId="44" fontId="8" fillId="5" borderId="8" xfId="2" applyFont="1" applyFill="1" applyBorder="1" applyAlignment="1">
      <alignment horizontal="center" vertical="center" wrapText="1"/>
    </xf>
    <xf numFmtId="44" fontId="8" fillId="5" borderId="2" xfId="2" applyFont="1" applyFill="1" applyBorder="1" applyAlignment="1">
      <alignment horizontal="center" vertical="center" wrapText="1"/>
    </xf>
    <xf numFmtId="44" fontId="8" fillId="5" borderId="4" xfId="2" applyFont="1" applyFill="1" applyBorder="1" applyAlignment="1">
      <alignment horizontal="center" vertical="center" wrapText="1"/>
    </xf>
    <xf numFmtId="0" fontId="9" fillId="4" borderId="9" xfId="7" applyFont="1" applyFill="1" applyBorder="1" applyAlignment="1">
      <alignment wrapText="1"/>
    </xf>
    <xf numFmtId="0" fontId="9" fillId="4" borderId="3" xfId="7" applyFont="1" applyFill="1" applyBorder="1" applyAlignment="1">
      <alignment wrapText="1"/>
    </xf>
    <xf numFmtId="166" fontId="9" fillId="4" borderId="15" xfId="2" applyNumberFormat="1" applyFont="1" applyFill="1" applyBorder="1" applyAlignment="1">
      <alignment horizontal="center" wrapText="1"/>
    </xf>
    <xf numFmtId="166" fontId="9" fillId="4" borderId="16" xfId="2" applyNumberFormat="1" applyFont="1" applyFill="1" applyBorder="1" applyAlignment="1">
      <alignment horizontal="center" wrapText="1"/>
    </xf>
    <xf numFmtId="0" fontId="10" fillId="2" borderId="0" xfId="7" applyFont="1" applyFill="1" applyAlignment="1">
      <alignment horizontal="center" wrapText="1"/>
    </xf>
    <xf numFmtId="0" fontId="9" fillId="0" borderId="0" xfId="7" applyFont="1" applyAlignment="1">
      <alignment horizontal="left" wrapText="1"/>
    </xf>
    <xf numFmtId="44" fontId="8" fillId="0" borderId="0" xfId="2" applyFont="1" applyFill="1" applyBorder="1" applyAlignment="1">
      <alignment horizontal="left" wrapText="1"/>
    </xf>
    <xf numFmtId="166" fontId="9" fillId="0" borderId="0" xfId="2" applyNumberFormat="1" applyFont="1" applyFill="1" applyBorder="1" applyAlignment="1">
      <alignment horizontal="left" wrapText="1"/>
    </xf>
    <xf numFmtId="166" fontId="9" fillId="0" borderId="0" xfId="2" applyNumberFormat="1" applyFont="1" applyBorder="1" applyAlignment="1">
      <alignment horizontal="left" wrapText="1"/>
    </xf>
    <xf numFmtId="0" fontId="4" fillId="0" borderId="0" xfId="7" applyFont="1" applyBorder="1" applyAlignment="1">
      <alignment horizontal="left"/>
    </xf>
    <xf numFmtId="0" fontId="9" fillId="0" borderId="0" xfId="2" applyNumberFormat="1" applyFont="1" applyFill="1" applyBorder="1" applyAlignment="1">
      <alignment horizontal="left" wrapText="1"/>
    </xf>
    <xf numFmtId="0" fontId="9" fillId="0" borderId="0" xfId="2" applyNumberFormat="1" applyFont="1" applyBorder="1" applyAlignment="1">
      <alignment horizontal="left" wrapText="1"/>
    </xf>
    <xf numFmtId="0" fontId="4" fillId="0" borderId="0" xfId="7" applyFont="1" applyAlignment="1">
      <alignment horizontal="left"/>
    </xf>
    <xf numFmtId="0" fontId="9" fillId="0" borderId="0" xfId="7" applyNumberFormat="1" applyFont="1" applyAlignment="1">
      <alignment wrapText="1"/>
    </xf>
    <xf numFmtId="0" fontId="8" fillId="0" borderId="0" xfId="2" applyNumberFormat="1" applyFont="1" applyFill="1" applyBorder="1" applyAlignment="1">
      <alignment horizontal="center" wrapText="1"/>
    </xf>
    <xf numFmtId="0" fontId="4" fillId="0" borderId="0" xfId="7" applyNumberFormat="1" applyFont="1" applyBorder="1"/>
    <xf numFmtId="0" fontId="4" fillId="0" borderId="0" xfId="7" applyNumberFormat="1" applyFont="1"/>
    <xf numFmtId="166" fontId="9" fillId="0" borderId="0" xfId="2" applyNumberFormat="1" applyFont="1" applyFill="1" applyBorder="1" applyAlignment="1">
      <alignment horizontal="left"/>
    </xf>
    <xf numFmtId="166" fontId="4" fillId="0" borderId="0" xfId="7" applyNumberFormat="1" applyFont="1"/>
    <xf numFmtId="165" fontId="11" fillId="0" borderId="0" xfId="7" applyNumberFormat="1" applyFont="1"/>
    <xf numFmtId="0" fontId="9" fillId="2" borderId="0" xfId="7" applyFont="1" applyFill="1"/>
    <xf numFmtId="44" fontId="9" fillId="2" borderId="0" xfId="2" applyFont="1" applyFill="1" applyAlignment="1">
      <alignment horizontal="center"/>
    </xf>
    <xf numFmtId="0" fontId="3" fillId="3" borderId="0" xfId="7" applyFont="1" applyFill="1" applyAlignment="1">
      <alignment horizontal="left" wrapText="1"/>
    </xf>
    <xf numFmtId="0" fontId="9" fillId="2" borderId="0" xfId="7" applyFont="1" applyFill="1" applyAlignment="1">
      <alignment horizontal="right"/>
    </xf>
    <xf numFmtId="0" fontId="3" fillId="3" borderId="0" xfId="7" applyFont="1" applyFill="1" applyAlignment="1">
      <alignment horizontal="center" wrapText="1"/>
    </xf>
    <xf numFmtId="0" fontId="5" fillId="2" borderId="0" xfId="0" applyFont="1" applyFill="1"/>
    <xf numFmtId="0" fontId="10" fillId="2" borderId="0" xfId="7" applyFont="1" applyFill="1" applyAlignment="1">
      <alignment horizontal="center" wrapText="1"/>
    </xf>
    <xf numFmtId="166" fontId="8" fillId="5" borderId="6" xfId="2" applyNumberFormat="1" applyFont="1" applyFill="1" applyBorder="1" applyAlignment="1">
      <alignment horizontal="center" wrapText="1"/>
    </xf>
    <xf numFmtId="166" fontId="8" fillId="5" borderId="17" xfId="2" applyNumberFormat="1" applyFont="1" applyFill="1" applyBorder="1" applyAlignment="1">
      <alignment horizontal="center" wrapText="1"/>
    </xf>
    <xf numFmtId="166" fontId="8" fillId="0" borderId="7" xfId="2" applyNumberFormat="1" applyFont="1" applyFill="1" applyBorder="1" applyAlignment="1" applyProtection="1">
      <alignment horizontal="center" vertical="center"/>
      <protection locked="0"/>
    </xf>
    <xf numFmtId="0" fontId="9" fillId="0" borderId="9" xfId="7" applyFont="1" applyFill="1" applyBorder="1" applyAlignment="1" applyProtection="1">
      <alignment wrapText="1"/>
      <protection locked="0"/>
    </xf>
    <xf numFmtId="166" fontId="9" fillId="0" borderId="10" xfId="2" applyNumberFormat="1" applyFont="1" applyFill="1" applyBorder="1" applyAlignment="1" applyProtection="1">
      <alignment horizontal="center" wrapText="1"/>
      <protection locked="0"/>
    </xf>
    <xf numFmtId="10" fontId="9" fillId="0" borderId="10" xfId="2" applyNumberFormat="1" applyFont="1" applyFill="1" applyBorder="1" applyAlignment="1" applyProtection="1">
      <alignment horizontal="center" wrapText="1"/>
      <protection locked="0"/>
    </xf>
    <xf numFmtId="166" fontId="9" fillId="0" borderId="11" xfId="2" applyNumberFormat="1" applyFont="1" applyFill="1" applyBorder="1" applyAlignment="1" applyProtection="1">
      <alignment horizontal="center" wrapText="1"/>
      <protection locked="0"/>
    </xf>
    <xf numFmtId="0" fontId="9" fillId="0" borderId="3" xfId="7" applyFont="1" applyFill="1" applyBorder="1" applyAlignment="1" applyProtection="1">
      <alignment wrapText="1"/>
      <protection locked="0"/>
    </xf>
    <xf numFmtId="166" fontId="9" fillId="0" borderId="1" xfId="2" applyNumberFormat="1" applyFont="1" applyFill="1" applyBorder="1" applyAlignment="1" applyProtection="1">
      <alignment horizontal="center" wrapText="1"/>
      <protection locked="0"/>
    </xf>
    <xf numFmtId="10" fontId="9" fillId="0" borderId="1" xfId="2" applyNumberFormat="1" applyFont="1" applyFill="1" applyBorder="1" applyAlignment="1" applyProtection="1">
      <alignment horizontal="center" wrapText="1"/>
      <protection locked="0"/>
    </xf>
    <xf numFmtId="166" fontId="9" fillId="0" borderId="5" xfId="2" applyNumberFormat="1" applyFont="1" applyFill="1" applyBorder="1" applyAlignment="1" applyProtection="1">
      <alignment horizontal="center" wrapText="1"/>
      <protection locked="0"/>
    </xf>
    <xf numFmtId="0" fontId="9" fillId="0" borderId="14" xfId="7" applyFont="1" applyFill="1" applyBorder="1" applyAlignment="1" applyProtection="1">
      <alignment wrapText="1"/>
      <protection locked="0"/>
    </xf>
    <xf numFmtId="166" fontId="9" fillId="0" borderId="15" xfId="2" applyNumberFormat="1" applyFont="1" applyFill="1" applyBorder="1" applyAlignment="1" applyProtection="1">
      <alignment horizontal="center" wrapText="1"/>
      <protection locked="0"/>
    </xf>
    <xf numFmtId="10" fontId="9" fillId="0" borderId="15" xfId="2" applyNumberFormat="1" applyFont="1" applyFill="1" applyBorder="1" applyAlignment="1" applyProtection="1">
      <alignment horizontal="center" wrapText="1"/>
      <protection locked="0"/>
    </xf>
    <xf numFmtId="166" fontId="9" fillId="0" borderId="16" xfId="2" applyNumberFormat="1" applyFont="1" applyFill="1" applyBorder="1" applyAlignment="1" applyProtection="1">
      <alignment horizontal="center" wrapText="1"/>
      <protection locked="0"/>
    </xf>
  </cellXfs>
  <cellStyles count="9">
    <cellStyle name="Comma 2" xfId="1"/>
    <cellStyle name="Currency" xfId="2" builtinId="4"/>
    <cellStyle name="Currency 2" xfId="3"/>
    <cellStyle name="Currency 3" xfId="4"/>
    <cellStyle name="Normal" xfId="0" builtinId="0"/>
    <cellStyle name="Normal 2" xfId="5"/>
    <cellStyle name="Normal 3" xfId="6"/>
    <cellStyle name="Normal_CHEO FAMILY FINANCIAL PLAN" xfId="7"/>
    <cellStyle name="Percent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7"/>
  <sheetViews>
    <sheetView showGridLines="0" tabSelected="1" zoomScale="90" workbookViewId="0">
      <selection activeCell="D17" sqref="D17"/>
    </sheetView>
  </sheetViews>
  <sheetFormatPr defaultColWidth="8.85546875" defaultRowHeight="15"/>
  <cols>
    <col min="1" max="1" width="8.85546875" style="1"/>
    <col min="2" max="2" width="45.7109375" style="1" customWidth="1"/>
    <col min="3" max="4" width="15.7109375" style="2" customWidth="1"/>
    <col min="5" max="5" width="18.7109375" style="1" customWidth="1"/>
    <col min="6" max="6" width="15.7109375" style="1" customWidth="1"/>
    <col min="7" max="7" width="8.85546875" style="1" customWidth="1"/>
    <col min="8" max="8" width="8.85546875" style="58" customWidth="1"/>
    <col min="9" max="9" width="80.7109375" style="54" customWidth="1"/>
    <col min="10" max="26" width="8.85546875" style="1" customWidth="1"/>
    <col min="27" max="16384" width="8.85546875" style="1"/>
  </cols>
  <sheetData>
    <row r="1" spans="1:38" ht="35.1" customHeight="1">
      <c r="A1" s="22"/>
      <c r="B1" s="64" t="s">
        <v>2</v>
      </c>
      <c r="C1" s="13"/>
      <c r="D1" s="13"/>
      <c r="E1" s="66" t="s">
        <v>19</v>
      </c>
      <c r="F1" s="66"/>
      <c r="G1" s="66"/>
      <c r="H1" s="55"/>
      <c r="I1" s="4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38" ht="15.75" customHeight="1">
      <c r="A2" s="25"/>
      <c r="B2" s="67" t="s">
        <v>21</v>
      </c>
      <c r="C2" s="67"/>
      <c r="D2" s="67"/>
      <c r="E2" s="26"/>
      <c r="F2" s="26"/>
      <c r="G2" s="26"/>
      <c r="H2" s="55"/>
      <c r="I2" s="4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38" ht="15.75" thickBot="1">
      <c r="A3" s="25"/>
      <c r="B3" s="27"/>
      <c r="C3" s="27"/>
      <c r="D3" s="27"/>
      <c r="E3" s="26"/>
      <c r="F3" s="26"/>
      <c r="G3" s="26"/>
      <c r="H3" s="55"/>
      <c r="I3" s="4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38" ht="25.5" customHeight="1" thickBot="1">
      <c r="A4" s="25"/>
      <c r="B4" s="28"/>
      <c r="C4" s="39" t="s">
        <v>0</v>
      </c>
      <c r="D4" s="40" t="s">
        <v>30</v>
      </c>
      <c r="E4" s="41" t="s">
        <v>1</v>
      </c>
      <c r="F4" s="7"/>
      <c r="G4" s="7"/>
      <c r="H4" s="56"/>
      <c r="I4" s="48" t="s">
        <v>28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23"/>
      <c r="W4" s="23" t="s">
        <v>11</v>
      </c>
      <c r="X4" s="23" t="s">
        <v>9</v>
      </c>
      <c r="Y4" s="23" t="s">
        <v>10</v>
      </c>
      <c r="Z4" s="23"/>
      <c r="AA4" s="23"/>
      <c r="AB4" s="23"/>
      <c r="AC4" s="23"/>
      <c r="AG4" s="23"/>
      <c r="AH4" s="23"/>
      <c r="AI4" s="23"/>
      <c r="AJ4" s="23"/>
      <c r="AK4" s="23"/>
      <c r="AL4" s="23"/>
    </row>
    <row r="5" spans="1:38">
      <c r="A5" s="25"/>
      <c r="B5" s="72" t="s">
        <v>3</v>
      </c>
      <c r="C5" s="73"/>
      <c r="D5" s="74"/>
      <c r="E5" s="75"/>
      <c r="F5" s="29" t="str">
        <f t="shared" ref="F5:F18" ca="1" si="0">IF(E5&lt;V5,"Too Low","  ")</f>
        <v xml:space="preserve">  </v>
      </c>
      <c r="G5" s="29"/>
      <c r="H5" s="10"/>
      <c r="I5" s="49" t="s">
        <v>29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23">
        <f ca="1">ROUNDUP(OFFSET($C$4,ROW()-ROW($C$4),0,1,1)*OFFSET($D$4,ROW()-ROW($D$4),0,1,1)/12,2)</f>
        <v>0</v>
      </c>
      <c r="W5" s="61">
        <f>D5-0.1^10*C5+0.1^12*ROW(C5)</f>
        <v>5.000000000000007E-12</v>
      </c>
      <c r="X5" s="23">
        <f>RANK(W5,$W$5:$W$18,0)</f>
        <v>14</v>
      </c>
      <c r="Y5" s="23">
        <f>MATCH(A28,$X$5:$X$18,0)</f>
        <v>14</v>
      </c>
      <c r="Z5" s="23"/>
      <c r="AA5" s="23"/>
      <c r="AB5" s="23"/>
      <c r="AC5" s="23"/>
      <c r="AH5" s="23"/>
      <c r="AI5" s="23"/>
      <c r="AJ5" s="23"/>
      <c r="AK5" s="23"/>
      <c r="AL5" s="23"/>
    </row>
    <row r="6" spans="1:38">
      <c r="A6" s="25"/>
      <c r="B6" s="76" t="s">
        <v>4</v>
      </c>
      <c r="C6" s="77"/>
      <c r="D6" s="78"/>
      <c r="E6" s="79"/>
      <c r="F6" s="29" t="str">
        <f t="shared" ca="1" si="0"/>
        <v xml:space="preserve">  </v>
      </c>
      <c r="G6" s="29"/>
      <c r="H6" s="10"/>
      <c r="I6" s="49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23">
        <f t="shared" ref="V6:V18" ca="1" si="1">ROUNDUP(OFFSET($C$4,ROW()-ROW($C$4),0,1,1)*OFFSET($D$4,ROW()-ROW($D$4),0,1,1)/12,2)</f>
        <v>0</v>
      </c>
      <c r="W6" s="61">
        <f t="shared" ref="W6:W18" si="2">D6-0.1^10*C6+0.1^12*ROW(C6)</f>
        <v>6.0000000000000084E-12</v>
      </c>
      <c r="X6" s="23">
        <f>RANK(W6,$W$5:$W$18,0)</f>
        <v>13</v>
      </c>
      <c r="Y6" s="23">
        <f>MATCH(A29,$X$5:$X$18,0)</f>
        <v>13</v>
      </c>
      <c r="Z6" s="23"/>
      <c r="AA6" s="23"/>
      <c r="AB6" s="23"/>
      <c r="AC6" s="23"/>
      <c r="AH6" s="23"/>
      <c r="AI6" s="23"/>
      <c r="AJ6" s="23"/>
      <c r="AK6" s="23"/>
      <c r="AL6" s="23"/>
    </row>
    <row r="7" spans="1:38">
      <c r="A7" s="25"/>
      <c r="B7" s="76" t="s">
        <v>5</v>
      </c>
      <c r="C7" s="77"/>
      <c r="D7" s="78"/>
      <c r="E7" s="79"/>
      <c r="F7" s="29" t="str">
        <f t="shared" ca="1" si="0"/>
        <v xml:space="preserve">  </v>
      </c>
      <c r="G7" s="29"/>
      <c r="H7" s="11"/>
      <c r="I7" s="4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3">
        <f t="shared" ca="1" si="1"/>
        <v>0</v>
      </c>
      <c r="W7" s="61">
        <f t="shared" si="2"/>
        <v>7.0000000000000098E-12</v>
      </c>
      <c r="X7" s="23">
        <f t="shared" ref="X7:X18" si="3">RANK(W7,$W$5:$W$18,0)</f>
        <v>12</v>
      </c>
      <c r="Y7" s="23">
        <f t="shared" ref="Y7:Y18" si="4">MATCH(A30,$X$5:$X$18,0)</f>
        <v>12</v>
      </c>
      <c r="Z7" s="23"/>
      <c r="AA7" s="23"/>
      <c r="AB7" s="23"/>
      <c r="AC7" s="23"/>
      <c r="AH7" s="23"/>
      <c r="AI7" s="23"/>
      <c r="AJ7" s="23"/>
      <c r="AK7" s="23"/>
      <c r="AL7" s="23"/>
    </row>
    <row r="8" spans="1:38">
      <c r="A8" s="25"/>
      <c r="B8" s="76" t="s">
        <v>6</v>
      </c>
      <c r="C8" s="77"/>
      <c r="D8" s="78"/>
      <c r="E8" s="79"/>
      <c r="F8" s="29" t="str">
        <f t="shared" ca="1" si="0"/>
        <v xml:space="preserve">  </v>
      </c>
      <c r="G8" s="29"/>
      <c r="H8" s="11"/>
      <c r="I8" s="5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3">
        <f t="shared" ca="1" si="1"/>
        <v>0</v>
      </c>
      <c r="W8" s="61">
        <f t="shared" si="2"/>
        <v>8.0000000000000111E-12</v>
      </c>
      <c r="X8" s="23">
        <f t="shared" si="3"/>
        <v>11</v>
      </c>
      <c r="Y8" s="23">
        <f t="shared" si="4"/>
        <v>11</v>
      </c>
      <c r="Z8" s="23"/>
      <c r="AA8" s="23"/>
      <c r="AB8" s="23"/>
      <c r="AC8" s="23"/>
      <c r="AH8" s="23"/>
      <c r="AI8" s="23"/>
      <c r="AJ8" s="23"/>
      <c r="AK8" s="23"/>
      <c r="AL8" s="23"/>
    </row>
    <row r="9" spans="1:38">
      <c r="A9" s="25"/>
      <c r="B9" s="76" t="s">
        <v>7</v>
      </c>
      <c r="C9" s="77"/>
      <c r="D9" s="78"/>
      <c r="E9" s="79"/>
      <c r="F9" s="29" t="str">
        <f t="shared" ca="1" si="0"/>
        <v xml:space="preserve">  </v>
      </c>
      <c r="G9" s="29"/>
      <c r="H9" s="11"/>
      <c r="I9" s="50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3">
        <f t="shared" ca="1" si="1"/>
        <v>0</v>
      </c>
      <c r="W9" s="61">
        <f t="shared" si="2"/>
        <v>9.0000000000000125E-12</v>
      </c>
      <c r="X9" s="23">
        <f t="shared" si="3"/>
        <v>10</v>
      </c>
      <c r="Y9" s="23">
        <f t="shared" si="4"/>
        <v>10</v>
      </c>
      <c r="Z9" s="23"/>
      <c r="AA9" s="23"/>
      <c r="AB9" s="23"/>
      <c r="AC9" s="23"/>
      <c r="AH9" s="23"/>
      <c r="AI9" s="23"/>
      <c r="AJ9" s="23"/>
      <c r="AK9" s="23"/>
      <c r="AL9" s="23"/>
    </row>
    <row r="10" spans="1:38">
      <c r="A10" s="25"/>
      <c r="B10" s="76" t="s">
        <v>8</v>
      </c>
      <c r="C10" s="77"/>
      <c r="D10" s="78"/>
      <c r="E10" s="79"/>
      <c r="F10" s="29" t="str">
        <f t="shared" ca="1" si="0"/>
        <v xml:space="preserve">  </v>
      </c>
      <c r="G10" s="29"/>
      <c r="H10" s="56"/>
      <c r="I10" s="48" t="s">
        <v>22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3">
        <f t="shared" ca="1" si="1"/>
        <v>0</v>
      </c>
      <c r="W10" s="61">
        <f t="shared" si="2"/>
        <v>1.0000000000000014E-11</v>
      </c>
      <c r="X10" s="23">
        <f t="shared" si="3"/>
        <v>9</v>
      </c>
      <c r="Y10" s="23">
        <f t="shared" si="4"/>
        <v>9</v>
      </c>
      <c r="Z10" s="23"/>
      <c r="AA10" s="23"/>
      <c r="AB10" s="23"/>
      <c r="AC10" s="23"/>
      <c r="AH10" s="23"/>
      <c r="AI10" s="23"/>
      <c r="AJ10" s="23"/>
      <c r="AK10" s="23"/>
      <c r="AL10" s="23"/>
    </row>
    <row r="11" spans="1:38">
      <c r="A11" s="25"/>
      <c r="B11" s="76" t="s">
        <v>39</v>
      </c>
      <c r="C11" s="77"/>
      <c r="D11" s="78"/>
      <c r="E11" s="79"/>
      <c r="F11" s="29" t="str">
        <f t="shared" ca="1" si="0"/>
        <v xml:space="preserve">  </v>
      </c>
      <c r="G11" s="29"/>
      <c r="H11" s="10">
        <v>1</v>
      </c>
      <c r="I11" s="49" t="s">
        <v>23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3">
        <f t="shared" ca="1" si="1"/>
        <v>0</v>
      </c>
      <c r="W11" s="61">
        <f t="shared" si="2"/>
        <v>1.1000000000000015E-11</v>
      </c>
      <c r="X11" s="23">
        <f t="shared" si="3"/>
        <v>8</v>
      </c>
      <c r="Y11" s="23">
        <f t="shared" si="4"/>
        <v>8</v>
      </c>
      <c r="Z11" s="23"/>
      <c r="AA11" s="23"/>
      <c r="AB11" s="23"/>
      <c r="AC11" s="23"/>
      <c r="AH11" s="23"/>
      <c r="AI11" s="23"/>
      <c r="AJ11" s="23"/>
      <c r="AK11" s="23"/>
      <c r="AL11" s="23"/>
    </row>
    <row r="12" spans="1:38">
      <c r="A12" s="25"/>
      <c r="B12" s="76" t="s">
        <v>32</v>
      </c>
      <c r="C12" s="77"/>
      <c r="D12" s="78"/>
      <c r="E12" s="79"/>
      <c r="F12" s="29" t="str">
        <f t="shared" ca="1" si="0"/>
        <v xml:space="preserve">  </v>
      </c>
      <c r="G12" s="29"/>
      <c r="H12" s="10">
        <v>2</v>
      </c>
      <c r="I12" s="49" t="s">
        <v>26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23">
        <f t="shared" ca="1" si="1"/>
        <v>0</v>
      </c>
      <c r="W12" s="61">
        <f t="shared" si="2"/>
        <v>1.2000000000000017E-11</v>
      </c>
      <c r="X12" s="23">
        <f t="shared" si="3"/>
        <v>7</v>
      </c>
      <c r="Y12" s="23">
        <f t="shared" si="4"/>
        <v>7</v>
      </c>
      <c r="Z12" s="23"/>
      <c r="AA12" s="23"/>
      <c r="AB12" s="23"/>
      <c r="AC12" s="23"/>
      <c r="AH12" s="23"/>
      <c r="AI12" s="23"/>
      <c r="AJ12" s="23"/>
      <c r="AK12" s="23"/>
      <c r="AL12" s="23"/>
    </row>
    <row r="13" spans="1:38">
      <c r="A13" s="25"/>
      <c r="B13" s="76" t="s">
        <v>33</v>
      </c>
      <c r="C13" s="77"/>
      <c r="D13" s="78"/>
      <c r="E13" s="79"/>
      <c r="F13" s="29" t="str">
        <f t="shared" ca="1" si="0"/>
        <v xml:space="preserve">  </v>
      </c>
      <c r="G13" s="29"/>
      <c r="H13" s="11">
        <v>3</v>
      </c>
      <c r="I13" s="49" t="s">
        <v>25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23">
        <f t="shared" ca="1" si="1"/>
        <v>0</v>
      </c>
      <c r="W13" s="61">
        <f t="shared" si="2"/>
        <v>1.3000000000000018E-11</v>
      </c>
      <c r="X13" s="23">
        <f t="shared" si="3"/>
        <v>6</v>
      </c>
      <c r="Y13" s="23">
        <f t="shared" si="4"/>
        <v>6</v>
      </c>
      <c r="Z13" s="23"/>
      <c r="AA13" s="23"/>
      <c r="AB13" s="23"/>
      <c r="AC13" s="23"/>
      <c r="AH13" s="23"/>
      <c r="AI13" s="23"/>
      <c r="AJ13" s="23"/>
      <c r="AK13" s="23"/>
      <c r="AL13" s="23"/>
    </row>
    <row r="14" spans="1:38">
      <c r="A14" s="25"/>
      <c r="B14" s="76" t="s">
        <v>34</v>
      </c>
      <c r="C14" s="77"/>
      <c r="D14" s="78"/>
      <c r="E14" s="79"/>
      <c r="F14" s="29" t="str">
        <f t="shared" ca="1" si="0"/>
        <v xml:space="preserve">  </v>
      </c>
      <c r="G14" s="29"/>
      <c r="H14" s="11"/>
      <c r="I14" s="5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23">
        <f t="shared" ca="1" si="1"/>
        <v>0</v>
      </c>
      <c r="W14" s="61">
        <f t="shared" si="2"/>
        <v>1.400000000000002E-11</v>
      </c>
      <c r="X14" s="23">
        <f t="shared" si="3"/>
        <v>5</v>
      </c>
      <c r="Y14" s="23">
        <f t="shared" si="4"/>
        <v>5</v>
      </c>
      <c r="Z14" s="23"/>
      <c r="AA14" s="23"/>
      <c r="AB14" s="23"/>
      <c r="AC14" s="23"/>
      <c r="AH14" s="23"/>
      <c r="AI14" s="23"/>
      <c r="AJ14" s="23"/>
      <c r="AK14" s="23"/>
      <c r="AL14" s="23"/>
    </row>
    <row r="15" spans="1:38">
      <c r="A15" s="25"/>
      <c r="B15" s="76" t="s">
        <v>35</v>
      </c>
      <c r="C15" s="77"/>
      <c r="D15" s="78"/>
      <c r="E15" s="79"/>
      <c r="F15" s="29" t="str">
        <f t="shared" ca="1" si="0"/>
        <v xml:space="preserve">  </v>
      </c>
      <c r="G15" s="29"/>
      <c r="H15" s="11"/>
      <c r="I15" s="50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23">
        <f t="shared" ca="1" si="1"/>
        <v>0</v>
      </c>
      <c r="W15" s="61">
        <f t="shared" si="2"/>
        <v>1.5000000000000019E-11</v>
      </c>
      <c r="X15" s="23">
        <f t="shared" si="3"/>
        <v>4</v>
      </c>
      <c r="Y15" s="23">
        <f t="shared" si="4"/>
        <v>4</v>
      </c>
      <c r="Z15" s="23"/>
      <c r="AA15" s="23"/>
      <c r="AB15" s="23"/>
      <c r="AC15" s="23"/>
      <c r="AH15" s="23"/>
      <c r="AI15" s="23"/>
      <c r="AJ15" s="23"/>
      <c r="AK15" s="23"/>
      <c r="AL15" s="23"/>
    </row>
    <row r="16" spans="1:38">
      <c r="A16" s="25"/>
      <c r="B16" s="76" t="s">
        <v>36</v>
      </c>
      <c r="C16" s="77"/>
      <c r="D16" s="78"/>
      <c r="E16" s="79"/>
      <c r="F16" s="29" t="str">
        <f t="shared" ca="1" si="0"/>
        <v xml:space="preserve">  </v>
      </c>
      <c r="G16" s="29"/>
      <c r="H16" s="11"/>
      <c r="I16" s="50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23">
        <f t="shared" ca="1" si="1"/>
        <v>0</v>
      </c>
      <c r="W16" s="61">
        <f t="shared" si="2"/>
        <v>1.6000000000000022E-11</v>
      </c>
      <c r="X16" s="23">
        <f t="shared" si="3"/>
        <v>3</v>
      </c>
      <c r="Y16" s="23">
        <f t="shared" si="4"/>
        <v>3</v>
      </c>
      <c r="Z16" s="23"/>
      <c r="AA16" s="23"/>
      <c r="AB16" s="23"/>
      <c r="AC16" s="23"/>
      <c r="AH16" s="23"/>
      <c r="AI16" s="23"/>
      <c r="AJ16" s="23"/>
      <c r="AK16" s="23"/>
      <c r="AL16" s="23"/>
    </row>
    <row r="17" spans="1:38">
      <c r="A17" s="25"/>
      <c r="B17" s="76" t="s">
        <v>37</v>
      </c>
      <c r="C17" s="77"/>
      <c r="D17" s="78"/>
      <c r="E17" s="79"/>
      <c r="F17" s="29" t="str">
        <f t="shared" ca="1" si="0"/>
        <v xml:space="preserve">  </v>
      </c>
      <c r="G17" s="29"/>
      <c r="H17" s="11"/>
      <c r="I17" s="50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23">
        <f t="shared" ca="1" si="1"/>
        <v>0</v>
      </c>
      <c r="W17" s="61">
        <f t="shared" si="2"/>
        <v>1.7000000000000025E-11</v>
      </c>
      <c r="X17" s="23">
        <f t="shared" si="3"/>
        <v>2</v>
      </c>
      <c r="Y17" s="23">
        <f t="shared" si="4"/>
        <v>2</v>
      </c>
      <c r="Z17" s="23"/>
      <c r="AA17" s="23"/>
      <c r="AB17" s="23"/>
      <c r="AC17" s="23"/>
      <c r="AH17" s="23"/>
      <c r="AI17" s="23"/>
      <c r="AJ17" s="23"/>
      <c r="AK17" s="23"/>
      <c r="AL17" s="23"/>
    </row>
    <row r="18" spans="1:38" ht="15.75" thickBot="1">
      <c r="A18" s="25"/>
      <c r="B18" s="80" t="s">
        <v>38</v>
      </c>
      <c r="C18" s="81"/>
      <c r="D18" s="82"/>
      <c r="E18" s="83"/>
      <c r="F18" s="29" t="str">
        <f t="shared" ca="1" si="0"/>
        <v xml:space="preserve">  </v>
      </c>
      <c r="G18" s="29"/>
      <c r="H18" s="56"/>
      <c r="I18" s="48" t="s">
        <v>24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23">
        <f t="shared" ca="1" si="1"/>
        <v>0</v>
      </c>
      <c r="W18" s="61">
        <f t="shared" si="2"/>
        <v>1.8000000000000025E-11</v>
      </c>
      <c r="X18" s="23">
        <f t="shared" si="3"/>
        <v>1</v>
      </c>
      <c r="Y18" s="23">
        <f t="shared" si="4"/>
        <v>1</v>
      </c>
      <c r="Z18" s="23"/>
      <c r="AA18" s="23"/>
      <c r="AB18" s="23"/>
      <c r="AC18" s="23"/>
      <c r="AH18" s="23"/>
      <c r="AI18" s="23"/>
      <c r="AJ18" s="23"/>
      <c r="AK18" s="23"/>
      <c r="AL18" s="23"/>
    </row>
    <row r="19" spans="1:38" ht="15.75" thickBot="1">
      <c r="A19" s="25"/>
      <c r="B19" s="38" t="s">
        <v>14</v>
      </c>
      <c r="C19" s="69">
        <f>SUM(C5:C18)</f>
        <v>0</v>
      </c>
      <c r="D19" s="31"/>
      <c r="E19" s="70">
        <f>SUM(E5:E18)</f>
        <v>0</v>
      </c>
      <c r="F19" s="29"/>
      <c r="G19" s="29"/>
      <c r="H19" s="10"/>
      <c r="I19" s="59" t="s">
        <v>27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3"/>
      <c r="W19" s="23"/>
      <c r="X19" s="23"/>
      <c r="Y19" s="23"/>
      <c r="Z19" s="23"/>
      <c r="AA19" s="23"/>
      <c r="AB19" s="23"/>
      <c r="AC19" s="23"/>
      <c r="AH19" s="23"/>
      <c r="AI19" s="23"/>
      <c r="AJ19" s="23"/>
      <c r="AK19" s="23"/>
      <c r="AL19" s="23"/>
    </row>
    <row r="20" spans="1:38" ht="15.75" thickBot="1">
      <c r="A20" s="25"/>
      <c r="B20" s="26"/>
      <c r="C20" s="32"/>
      <c r="D20" s="32"/>
      <c r="E20" s="32"/>
      <c r="F20" s="32"/>
      <c r="G20" s="32"/>
      <c r="H20" s="10"/>
      <c r="I20" s="59" t="s">
        <v>31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8" ht="13.5" customHeight="1" thickBot="1">
      <c r="A21" s="25"/>
      <c r="B21" s="37" t="s">
        <v>13</v>
      </c>
      <c r="C21" s="71">
        <v>100</v>
      </c>
      <c r="D21" s="33" t="str">
        <f>IF(C21&lt;E19,"Too Low","  ")</f>
        <v xml:space="preserve">  </v>
      </c>
      <c r="E21" s="34"/>
      <c r="F21" s="34"/>
      <c r="G21" s="34"/>
      <c r="H21" s="57"/>
      <c r="I21" s="51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8">
      <c r="A22" s="25"/>
      <c r="B22" s="25"/>
      <c r="C22" s="35"/>
      <c r="D22" s="35"/>
      <c r="E22" s="34"/>
      <c r="F22" s="34"/>
      <c r="G22" s="34"/>
      <c r="H22" s="57"/>
      <c r="I22" s="51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8">
      <c r="A23" s="25"/>
      <c r="B23" s="25"/>
      <c r="C23" s="35"/>
      <c r="D23" s="35"/>
      <c r="E23" s="34"/>
      <c r="F23" s="34"/>
      <c r="G23" s="34"/>
      <c r="H23" s="57"/>
      <c r="I23" s="51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8">
      <c r="A24" s="25"/>
      <c r="B24" s="25"/>
      <c r="C24" s="35"/>
      <c r="D24" s="35"/>
      <c r="E24" s="34"/>
      <c r="F24" s="34"/>
      <c r="G24" s="34"/>
      <c r="H24" s="5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8" ht="18" customHeight="1">
      <c r="A25" s="25"/>
      <c r="B25" s="68" t="s">
        <v>20</v>
      </c>
      <c r="C25" s="68"/>
      <c r="D25" s="68"/>
      <c r="E25" s="68"/>
      <c r="F25" s="34"/>
      <c r="G25" s="34"/>
      <c r="H25" s="5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23"/>
      <c r="W25" s="23"/>
      <c r="X25" s="23"/>
      <c r="Y25" s="23"/>
      <c r="Z25" s="23"/>
      <c r="AA25" s="23"/>
      <c r="AB25" s="23"/>
      <c r="AC25" s="23"/>
    </row>
    <row r="26" spans="1:38" ht="15.75" customHeight="1" thickBot="1">
      <c r="A26" s="25"/>
      <c r="B26" s="46"/>
      <c r="C26" s="46"/>
      <c r="D26" s="46"/>
      <c r="E26" s="46"/>
      <c r="F26" s="34"/>
      <c r="G26" s="34"/>
      <c r="H26" s="57"/>
      <c r="I26" s="51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23"/>
      <c r="W26" s="23"/>
      <c r="X26" s="23"/>
      <c r="Y26" s="23"/>
      <c r="Z26" s="23"/>
      <c r="AA26" s="23"/>
      <c r="AB26" s="23"/>
      <c r="AC26" s="23"/>
    </row>
    <row r="27" spans="1:38" ht="25.5" customHeight="1" thickBot="1">
      <c r="A27" s="25"/>
      <c r="B27" s="28"/>
      <c r="C27" s="39" t="s">
        <v>0</v>
      </c>
      <c r="D27" s="40" t="s">
        <v>30</v>
      </c>
      <c r="E27" s="41" t="s">
        <v>12</v>
      </c>
      <c r="F27" s="7"/>
      <c r="G27" s="7"/>
      <c r="H27" s="56"/>
      <c r="I27" s="48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23"/>
      <c r="W27" s="23" t="s">
        <v>15</v>
      </c>
      <c r="X27" s="23" t="s">
        <v>16</v>
      </c>
      <c r="Y27" s="23" t="s">
        <v>17</v>
      </c>
      <c r="Z27" s="23" t="s">
        <v>18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1:38">
      <c r="A28" s="36">
        <v>1</v>
      </c>
      <c r="B28" s="42" t="str">
        <f>INDEX($B$5:$B$18,Y5)</f>
        <v>(Loan 6)</v>
      </c>
      <c r="C28" s="14">
        <f>INDEX($C$5:$C$18,Y5)</f>
        <v>0</v>
      </c>
      <c r="D28" s="15">
        <f>INDEX($D$5:$D$18,Y5)</f>
        <v>0</v>
      </c>
      <c r="E28" s="16">
        <f>Y28</f>
        <v>0</v>
      </c>
      <c r="F28" s="33" t="str">
        <f>IF(E28&lt;W28,"Error","  ")</f>
        <v xml:space="preserve">  </v>
      </c>
      <c r="G28" s="30"/>
      <c r="H28" s="10"/>
      <c r="I28" s="52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3"/>
      <c r="W28" s="23">
        <f>INDEX($E$5:$E$18,Y5)</f>
        <v>0</v>
      </c>
      <c r="X28" s="24">
        <f>C21-E19+W28</f>
        <v>100</v>
      </c>
      <c r="Y28" s="23">
        <f>IF(X28&gt;C28,C28,X28)</f>
        <v>0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>
      <c r="A29" s="36">
        <v>2</v>
      </c>
      <c r="B29" s="43" t="str">
        <f t="shared" ref="B29:B41" si="5">INDEX($B$5:$B$18,Y6)</f>
        <v>(Loan 5)</v>
      </c>
      <c r="C29" s="17">
        <f t="shared" ref="C29:C41" si="6">INDEX($C$5:$C$18,Y6)</f>
        <v>0</v>
      </c>
      <c r="D29" s="18">
        <f t="shared" ref="D29:D41" si="7">INDEX($D$5:$D$18,Y6)</f>
        <v>0</v>
      </c>
      <c r="E29" s="19">
        <f>Z29</f>
        <v>0</v>
      </c>
      <c r="F29" s="30"/>
      <c r="G29" s="30"/>
      <c r="H29" s="10"/>
      <c r="I29" s="52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23"/>
      <c r="W29" s="23">
        <f t="shared" ref="W29:W41" si="8">INDEX($E$5:$E$18,Y6)</f>
        <v>0</v>
      </c>
      <c r="X29" s="23"/>
      <c r="Y29" s="23">
        <f>IF(C21-Y28-SUM(W29:W41)&gt;0,C21-Y28-SUM(W29:W41)+W29,W29)</f>
        <v>100</v>
      </c>
      <c r="Z29" s="23">
        <f>IF(Y29&gt;C29,C29,Y29)</f>
        <v>0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>
      <c r="A30" s="36">
        <v>3</v>
      </c>
      <c r="B30" s="43" t="str">
        <f t="shared" si="5"/>
        <v>(Loan 4)</v>
      </c>
      <c r="C30" s="17">
        <f t="shared" si="6"/>
        <v>0</v>
      </c>
      <c r="D30" s="18">
        <f t="shared" si="7"/>
        <v>0</v>
      </c>
      <c r="E30" s="19">
        <f>AA30</f>
        <v>0</v>
      </c>
      <c r="F30" s="30"/>
      <c r="G30" s="30"/>
      <c r="H30" s="11"/>
      <c r="I30" s="53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23"/>
      <c r="W30" s="23">
        <f t="shared" si="8"/>
        <v>0</v>
      </c>
      <c r="X30" s="23"/>
      <c r="Y30" s="23"/>
      <c r="Z30" s="23">
        <f>IF(C21-Y28-Z29-SUM(W30:W41)&gt;0,C21-Y28-Z29-SUM(W30:W41)+W30,W30)</f>
        <v>100</v>
      </c>
      <c r="AA30" s="23">
        <f>IF(Z30&gt;$C30,$C30,Z30)</f>
        <v>0</v>
      </c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>
      <c r="A31" s="36">
        <v>4</v>
      </c>
      <c r="B31" s="43" t="str">
        <f t="shared" si="5"/>
        <v>(Loan 3)</v>
      </c>
      <c r="C31" s="17">
        <f t="shared" si="6"/>
        <v>0</v>
      </c>
      <c r="D31" s="18">
        <f t="shared" si="7"/>
        <v>0</v>
      </c>
      <c r="E31" s="19">
        <f>AB31</f>
        <v>0</v>
      </c>
      <c r="F31" s="30"/>
      <c r="G31" s="30"/>
      <c r="H31" s="11"/>
      <c r="I31" s="53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3"/>
      <c r="W31" s="23">
        <f t="shared" si="8"/>
        <v>0</v>
      </c>
      <c r="X31" s="23"/>
      <c r="Y31" s="23"/>
      <c r="Z31" s="23"/>
      <c r="AA31" s="23">
        <f>IF($C$21-$Y$28-$Z$29-$AA$30-SUM(W31:W41)&gt;0,$C$21-$Y$28-$Z$29-$AA$30-SUM(W31:W41)+$W31,$W31)</f>
        <v>100</v>
      </c>
      <c r="AB31" s="23">
        <f>IF(AA31&gt;$C31,$C31,AA31)</f>
        <v>0</v>
      </c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>
      <c r="A32" s="36">
        <v>5</v>
      </c>
      <c r="B32" s="43" t="str">
        <f t="shared" si="5"/>
        <v>(Loan 2)</v>
      </c>
      <c r="C32" s="17">
        <f t="shared" si="6"/>
        <v>0</v>
      </c>
      <c r="D32" s="18">
        <f t="shared" si="7"/>
        <v>0</v>
      </c>
      <c r="E32" s="19">
        <f>AC32</f>
        <v>0</v>
      </c>
      <c r="F32" s="30"/>
      <c r="G32" s="30"/>
      <c r="H32" s="11"/>
      <c r="I32" s="53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3"/>
      <c r="W32" s="23">
        <f t="shared" si="8"/>
        <v>0</v>
      </c>
      <c r="X32" s="23"/>
      <c r="Y32" s="23"/>
      <c r="Z32" s="23"/>
      <c r="AA32" s="23"/>
      <c r="AB32" s="23">
        <f>IF($C$21-$Y$28-$Z$29-$AA$30-$AB$31-SUM(W32:W41)&gt;0,$C$21-$Y$28-$Z$29-$AA$30-$AB$31-SUM(W32:W41)+$W32,$W32)</f>
        <v>100</v>
      </c>
      <c r="AC32" s="23">
        <f>IF(AB32&gt;$C32,$C32,AB32)</f>
        <v>0</v>
      </c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>
      <c r="A33" s="36">
        <v>6</v>
      </c>
      <c r="B33" s="43" t="str">
        <f t="shared" si="5"/>
        <v>(Loan 1)</v>
      </c>
      <c r="C33" s="17">
        <f t="shared" si="6"/>
        <v>0</v>
      </c>
      <c r="D33" s="18">
        <f t="shared" si="7"/>
        <v>0</v>
      </c>
      <c r="E33" s="19">
        <f>AD33</f>
        <v>0</v>
      </c>
      <c r="F33" s="30"/>
      <c r="G33" s="30"/>
      <c r="H33" s="11"/>
      <c r="I33" s="53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23"/>
      <c r="W33" s="23">
        <f t="shared" si="8"/>
        <v>0</v>
      </c>
      <c r="X33" s="23"/>
      <c r="Y33" s="23"/>
      <c r="Z33" s="23"/>
      <c r="AA33" s="23"/>
      <c r="AB33" s="23"/>
      <c r="AC33" s="23">
        <f>IF($C$21-$Y$28-$Z$29-$AA$30-$AB$31-$AC$32-SUM(W33:W41)&gt;0,$C$21-$Y$28-$Z$29-$AA$30-$AB$31-$AC$32-SUM(W33:W41)+$W33,$W33)</f>
        <v>100</v>
      </c>
      <c r="AD33" s="23">
        <f>IF(AC33&gt;$C33,$C33,AC33)</f>
        <v>0</v>
      </c>
      <c r="AE33" s="23"/>
      <c r="AF33" s="23"/>
      <c r="AG33" s="23"/>
      <c r="AH33" s="23"/>
      <c r="AI33" s="23"/>
      <c r="AJ33" s="23"/>
      <c r="AK33" s="23"/>
      <c r="AL33" s="23"/>
    </row>
    <row r="34" spans="1:38">
      <c r="A34" s="36">
        <v>7</v>
      </c>
      <c r="B34" s="43" t="str">
        <f t="shared" si="5"/>
        <v>(Mortgage 1)</v>
      </c>
      <c r="C34" s="17">
        <f t="shared" si="6"/>
        <v>0</v>
      </c>
      <c r="D34" s="18">
        <f t="shared" si="7"/>
        <v>0</v>
      </c>
      <c r="E34" s="19">
        <f>AE34</f>
        <v>0</v>
      </c>
      <c r="F34" s="30"/>
      <c r="G34" s="30"/>
      <c r="H34" s="11"/>
      <c r="I34" s="53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23"/>
      <c r="W34" s="23">
        <f t="shared" si="8"/>
        <v>0</v>
      </c>
      <c r="X34" s="23"/>
      <c r="Y34" s="23"/>
      <c r="Z34" s="23"/>
      <c r="AA34" s="23"/>
      <c r="AB34" s="23"/>
      <c r="AC34" s="23"/>
      <c r="AD34" s="23">
        <f>IF($C$21-$Y$28-$Z$29-$AA$30-$AB$31-$AC$32-$AD$33-SUM(W34:W41)&gt;0,$C$21-$Y$28-$Z$29-$AA$30-$AB$31-$AC$32-$AD$33-SUM(W34:W41)+$W34,$W34)</f>
        <v>100</v>
      </c>
      <c r="AE34" s="23">
        <f>IF(AD34&gt;$C34,$C34,AD34)</f>
        <v>0</v>
      </c>
      <c r="AF34" s="23"/>
      <c r="AG34" s="23"/>
      <c r="AH34" s="23"/>
      <c r="AI34" s="23"/>
      <c r="AJ34" s="23"/>
      <c r="AK34" s="23"/>
      <c r="AL34" s="23"/>
    </row>
    <row r="35" spans="1:38">
      <c r="A35" s="36">
        <v>8</v>
      </c>
      <c r="B35" s="43" t="str">
        <f t="shared" si="5"/>
        <v>(Car Loan 1)</v>
      </c>
      <c r="C35" s="17">
        <f t="shared" si="6"/>
        <v>0</v>
      </c>
      <c r="D35" s="18">
        <f t="shared" si="7"/>
        <v>0</v>
      </c>
      <c r="E35" s="19">
        <f>AF35</f>
        <v>0</v>
      </c>
      <c r="F35" s="30"/>
      <c r="G35" s="30"/>
      <c r="H35" s="11"/>
      <c r="I35" s="5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23"/>
      <c r="W35" s="23">
        <f t="shared" si="8"/>
        <v>0</v>
      </c>
      <c r="X35" s="23"/>
      <c r="Y35" s="23"/>
      <c r="Z35" s="23"/>
      <c r="AA35" s="23"/>
      <c r="AB35" s="23"/>
      <c r="AC35" s="23"/>
      <c r="AD35" s="23"/>
      <c r="AE35" s="23">
        <f>IF($C$21-$Y$28-$Z$29-$AA$30-$AB$31-$AC$32-$AD$33-$AE$34-SUM(W35:W41)&gt;0,$C$21-$Y$28-$Z$29-$AA$30-$AB$31-$AC$32-$AD$33-$AE$34-SUM(W35:W41)+$W35,$W35)</f>
        <v>100</v>
      </c>
      <c r="AF35" s="23">
        <f>IF(AE35&gt;$C35,$C35,AE35)</f>
        <v>0</v>
      </c>
      <c r="AG35" s="23"/>
      <c r="AH35" s="23"/>
      <c r="AI35" s="23"/>
      <c r="AJ35" s="23"/>
      <c r="AK35" s="23"/>
      <c r="AL35" s="23"/>
    </row>
    <row r="36" spans="1:38">
      <c r="A36" s="36">
        <v>9</v>
      </c>
      <c r="B36" s="43" t="str">
        <f t="shared" si="5"/>
        <v>(Education Loan 1)</v>
      </c>
      <c r="C36" s="17">
        <f t="shared" si="6"/>
        <v>0</v>
      </c>
      <c r="D36" s="18">
        <f t="shared" si="7"/>
        <v>0</v>
      </c>
      <c r="E36" s="19">
        <f>AG36</f>
        <v>0</v>
      </c>
      <c r="F36" s="30"/>
      <c r="G36" s="30"/>
      <c r="H36" s="11"/>
      <c r="I36" s="53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23"/>
      <c r="W36" s="23">
        <f t="shared" si="8"/>
        <v>0</v>
      </c>
      <c r="X36" s="23"/>
      <c r="Y36" s="23"/>
      <c r="Z36" s="23"/>
      <c r="AA36" s="23"/>
      <c r="AB36" s="23"/>
      <c r="AC36" s="23"/>
      <c r="AD36" s="23"/>
      <c r="AE36" s="23"/>
      <c r="AF36" s="23">
        <f>IF($C$21-$Y$28-$Z$29-$AA$30-$AB$31-$AC$32-$AD$33-$AE$34-$AF$35-SUM(W36:W41)&gt;0,$C$21-$Y$28-$Z$29-$AA$30-$AB$31-$AC$32-$AD$33-$AE$34-$AF$35-SUM(W36:W41)+$W36,$W36)</f>
        <v>100</v>
      </c>
      <c r="AG36" s="23">
        <f>IF(AF36&gt;$C36,$C36,AF36)</f>
        <v>0</v>
      </c>
      <c r="AH36" s="23"/>
      <c r="AI36" s="23"/>
      <c r="AJ36" s="23"/>
      <c r="AK36" s="23"/>
      <c r="AL36" s="23"/>
    </row>
    <row r="37" spans="1:38">
      <c r="A37" s="36">
        <v>10</v>
      </c>
      <c r="B37" s="43" t="str">
        <f t="shared" si="5"/>
        <v>(Renovation Loan 1)</v>
      </c>
      <c r="C37" s="17">
        <f t="shared" si="6"/>
        <v>0</v>
      </c>
      <c r="D37" s="18">
        <f t="shared" si="7"/>
        <v>0</v>
      </c>
      <c r="E37" s="19">
        <f>AH37</f>
        <v>0</v>
      </c>
      <c r="F37" s="30"/>
      <c r="G37" s="30"/>
      <c r="H37" s="11"/>
      <c r="I37" s="53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23"/>
      <c r="W37" s="23">
        <f t="shared" si="8"/>
        <v>0</v>
      </c>
      <c r="X37" s="23"/>
      <c r="Y37" s="23"/>
      <c r="Z37" s="23"/>
      <c r="AA37" s="23"/>
      <c r="AB37" s="23"/>
      <c r="AC37" s="23"/>
      <c r="AD37" s="23"/>
      <c r="AE37" s="23"/>
      <c r="AF37" s="23"/>
      <c r="AG37" s="23">
        <f>IF($C$21-$Y$28-$Z$29-$AA$30-$AB$31-$AC$32-$AD$33-$AE$34-$AF$35-$AG$36-SUM(W37:W41)&gt;0,$C$21-$Y$28-$Z$29-$AA$30-$AB$31-$AC$32-$AD$33-$AE$34-$AF$35-$AG$36-SUM(W37:W41)+$W37,$W37)</f>
        <v>100</v>
      </c>
      <c r="AH37" s="23">
        <f>IF(AG37&gt;$C37,$C37,AG37)</f>
        <v>0</v>
      </c>
      <c r="AI37" s="23"/>
      <c r="AJ37" s="23"/>
      <c r="AK37" s="23"/>
      <c r="AL37" s="23"/>
    </row>
    <row r="38" spans="1:38">
      <c r="A38" s="36">
        <v>11</v>
      </c>
      <c r="B38" s="43" t="str">
        <f t="shared" si="5"/>
        <v>(Overdraft 1)</v>
      </c>
      <c r="C38" s="17">
        <f t="shared" si="6"/>
        <v>0</v>
      </c>
      <c r="D38" s="18">
        <f t="shared" si="7"/>
        <v>0</v>
      </c>
      <c r="E38" s="19">
        <f>AI38</f>
        <v>0</v>
      </c>
      <c r="F38" s="30"/>
      <c r="G38" s="30"/>
      <c r="H38" s="11"/>
      <c r="I38" s="53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23"/>
      <c r="W38" s="23">
        <f t="shared" si="8"/>
        <v>0</v>
      </c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>
        <f>IF($C$21-$Y$28-$Z$29-$AA$30-$AB$31-$AC$32-$AD$33-$AE$34-$AF$35-$AG$36-$AH$37-SUM(W38:W41)&gt;0,$C$21-$Y$28-$Z$29-$AA$30-$AB$31-$AC$32-$AD$33-$AE$34-$AF$35-$AG$36-$AH$37-SUM(W38:W41)+$W38,$W38)</f>
        <v>100</v>
      </c>
      <c r="AI38" s="23">
        <f>IF(AH38&gt;$C38,$C38,AH38)</f>
        <v>0</v>
      </c>
      <c r="AJ38" s="23"/>
      <c r="AK38" s="23"/>
      <c r="AL38" s="23"/>
    </row>
    <row r="39" spans="1:38">
      <c r="A39" s="36">
        <v>12</v>
      </c>
      <c r="B39" s="43" t="str">
        <f t="shared" si="5"/>
        <v>(Personal Loan 1)</v>
      </c>
      <c r="C39" s="17">
        <f t="shared" si="6"/>
        <v>0</v>
      </c>
      <c r="D39" s="18">
        <f t="shared" si="7"/>
        <v>0</v>
      </c>
      <c r="E39" s="19">
        <f>AJ39</f>
        <v>0</v>
      </c>
      <c r="F39" s="30"/>
      <c r="G39" s="30"/>
      <c r="H39" s="11"/>
      <c r="I39" s="53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23"/>
      <c r="W39" s="23">
        <f t="shared" si="8"/>
        <v>0</v>
      </c>
      <c r="X39" s="23"/>
      <c r="Y39" s="24"/>
      <c r="Z39" s="23"/>
      <c r="AA39" s="23"/>
      <c r="AB39" s="23"/>
      <c r="AC39" s="23"/>
      <c r="AD39" s="23"/>
      <c r="AE39" s="23"/>
      <c r="AF39" s="23"/>
      <c r="AG39" s="23"/>
      <c r="AH39" s="23"/>
      <c r="AI39" s="23">
        <f>IF($C$21-$Y$28-$Z$29-$AA$30-$AB$31-$AC$32-$AD$33-$AE$34-$AF$35-$AG$36-$AH$37-$AI$38-SUM(W39:W41)&gt;0,$C$21-$Y$28-$Z$29-$AA$30-$AB$31-$AC$32-$AD$33-$AE$34-$AF$35-$AG$36-$AH$37-$AI$38-SUM(W39:W41)+$W39,$W39)</f>
        <v>100</v>
      </c>
      <c r="AJ39" s="23">
        <f>IF(AI39&gt;$C39,$C39,AI39)</f>
        <v>0</v>
      </c>
      <c r="AK39" s="23"/>
      <c r="AL39" s="23"/>
    </row>
    <row r="40" spans="1:38">
      <c r="A40" s="36">
        <v>13</v>
      </c>
      <c r="B40" s="43" t="str">
        <f t="shared" si="5"/>
        <v>(Credit Card 2)</v>
      </c>
      <c r="C40" s="17">
        <f t="shared" si="6"/>
        <v>0</v>
      </c>
      <c r="D40" s="18">
        <f t="shared" si="7"/>
        <v>0</v>
      </c>
      <c r="E40" s="19">
        <f>AK40</f>
        <v>0</v>
      </c>
      <c r="F40" s="30"/>
      <c r="G40" s="30"/>
      <c r="H40" s="11"/>
      <c r="I40" s="53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23"/>
      <c r="W40" s="23">
        <f t="shared" si="8"/>
        <v>0</v>
      </c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>
        <f>IF($C$21-$Y$28-$Z$29-$AA$30-$AB$31-$AC$32-$AD$33-$AE$34-$AF$35-$AG$36-$AH$37-$AI$38-$AJ$39-SUM(W40:W41)&gt;0,$C$21-$Y$28-$Z$29-$AA$30-$AB$31-$AC$32-$AD$33-$AE$34-$AF$35-$AG$36-$AH$37-$AI$38-$AJ$39-SUM(W40:W41)+$W40,$W40)</f>
        <v>100</v>
      </c>
      <c r="AK40" s="23">
        <f>IF(AJ40&gt;$C40,$C40,AJ40)</f>
        <v>0</v>
      </c>
      <c r="AL40" s="23"/>
    </row>
    <row r="41" spans="1:38" ht="15.75" thickBot="1">
      <c r="A41" s="36">
        <v>14</v>
      </c>
      <c r="B41" s="20" t="str">
        <f t="shared" si="5"/>
        <v>(Credit Card 1)</v>
      </c>
      <c r="C41" s="44">
        <f t="shared" si="6"/>
        <v>0</v>
      </c>
      <c r="D41" s="21">
        <f t="shared" si="7"/>
        <v>0</v>
      </c>
      <c r="E41" s="45">
        <f>AL41</f>
        <v>0</v>
      </c>
      <c r="F41" s="30"/>
      <c r="G41" s="30"/>
      <c r="H41" s="11"/>
      <c r="I41" s="53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23"/>
      <c r="W41" s="23">
        <f t="shared" si="8"/>
        <v>0</v>
      </c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>
        <f>IF($C$21-$Y$28-$Z$29-$AA$30-$AB$31-$AC$32-$AD$33-$AE$34-$AF$35-$AG$36-$AH$37-$AI$38-$AJ$39-AK40-W41&gt;0,$C$21-$Y$28-$Z$29-$AA$30-$AB$31-$AC$32-$AD$33-$AE$34-$AF$35-$AG$36-$AH$37-$AI$38-$AJ$39-AK40-W41+$W41,$W41)</f>
        <v>100</v>
      </c>
      <c r="AL41" s="23">
        <f>IF(AK41&gt;$C41,$C41,AK41)</f>
        <v>0</v>
      </c>
    </row>
    <row r="42" spans="1:38">
      <c r="A42" s="62"/>
      <c r="B42" s="62"/>
      <c r="C42" s="63"/>
      <c r="D42" s="63"/>
      <c r="E42" s="62"/>
      <c r="F42" s="62"/>
      <c r="G42" s="62"/>
    </row>
    <row r="43" spans="1:38">
      <c r="A43" s="62"/>
      <c r="B43" s="62"/>
      <c r="C43" s="63"/>
      <c r="D43" s="63"/>
      <c r="E43" s="62"/>
      <c r="F43" s="62"/>
      <c r="G43" s="62"/>
    </row>
    <row r="44" spans="1:38">
      <c r="A44" s="62"/>
      <c r="B44" s="62"/>
      <c r="C44" s="62"/>
      <c r="D44" s="62"/>
      <c r="E44" s="62"/>
      <c r="F44" s="62"/>
      <c r="G44" s="62"/>
      <c r="V44" s="3"/>
      <c r="W44" s="3"/>
      <c r="X44" s="3"/>
    </row>
    <row r="45" spans="1:38">
      <c r="A45" s="62"/>
      <c r="B45" s="62"/>
      <c r="C45" s="63"/>
      <c r="D45" s="63"/>
      <c r="E45" s="65" t="str">
        <f ca="1">"© 2018-" &amp; YEAR(TODAY()) &amp; " FinMach Global Pte Ltd "</f>
        <v xml:space="preserve">© 2018-2019 FinMach Global Pte Ltd </v>
      </c>
      <c r="F45" s="65"/>
      <c r="G45" s="65"/>
    </row>
    <row r="47" spans="1:38">
      <c r="E47" s="60"/>
    </row>
  </sheetData>
  <sheetProtection password="AA51" sheet="1" objects="1" scenarios="1" selectLockedCells="1"/>
  <mergeCells count="4">
    <mergeCell ref="E45:G45"/>
    <mergeCell ref="E1:G1"/>
    <mergeCell ref="B2:D2"/>
    <mergeCell ref="B25:E25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Repayment Optimiser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</cp:lastModifiedBy>
  <dcterms:created xsi:type="dcterms:W3CDTF">2005-01-01T08:42:04Z</dcterms:created>
  <dcterms:modified xsi:type="dcterms:W3CDTF">2019-09-18T14:11:08Z</dcterms:modified>
</cp:coreProperties>
</file>